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<sst xmlns="http://schemas.openxmlformats.org/spreadsheetml/2006/main" count="190" uniqueCount="69">
  <si>
    <t>Форма 6-В</t>
  </si>
  <si>
    <t xml:space="preserve">Отчетная калькуляция себестоимости отпущенной(потребленной) </t>
  </si>
  <si>
    <t>воды по ООО "Водоканал" за 2009 год.</t>
  </si>
  <si>
    <t>Показатели</t>
  </si>
  <si>
    <t>Код</t>
  </si>
  <si>
    <t>сторки</t>
  </si>
  <si>
    <t>По отчету за соответ</t>
  </si>
  <si>
    <t>пер. прошлого года</t>
  </si>
  <si>
    <t xml:space="preserve">Фактически с </t>
  </si>
  <si>
    <t>начала года</t>
  </si>
  <si>
    <t>А</t>
  </si>
  <si>
    <t>Б</t>
  </si>
  <si>
    <t>1 Натуральные показатели</t>
  </si>
  <si>
    <t>Расход на собственные нужды</t>
  </si>
  <si>
    <t xml:space="preserve">Потери </t>
  </si>
  <si>
    <t>Пропущенно через очистные сооружения</t>
  </si>
  <si>
    <t>Продано воды в сеть</t>
  </si>
  <si>
    <t>Реализовано воды - всего</t>
  </si>
  <si>
    <t>В т. ч. Населению</t>
  </si>
  <si>
    <t>Отпущено воды другим водопроводам</t>
  </si>
  <si>
    <t>2. Полная себестоимость отпущенной</t>
  </si>
  <si>
    <t>воды. т. р.</t>
  </si>
  <si>
    <t>В т. ч. Электорэнергия</t>
  </si>
  <si>
    <t>Амортизация</t>
  </si>
  <si>
    <t>Аренда</t>
  </si>
  <si>
    <t>Ремонт и тех. Обслуживание</t>
  </si>
  <si>
    <t>в т. ч. Кап. Ремонт</t>
  </si>
  <si>
    <t>Затраты на оплату труда</t>
  </si>
  <si>
    <t>Отчисления на соцнужды</t>
  </si>
  <si>
    <t>Цеховые расходы</t>
  </si>
  <si>
    <t xml:space="preserve"> - Подъем воды - всего</t>
  </si>
  <si>
    <t xml:space="preserve"> - Транспортировка воды</t>
  </si>
  <si>
    <t>3. Проведение аварийно-востанновительных раб.</t>
  </si>
  <si>
    <t>5. Прочие прямые расходы - всего</t>
  </si>
  <si>
    <t>Всего расходов по полной себестоимости</t>
  </si>
  <si>
    <t>Себестоимость 1 м3 воды.</t>
  </si>
  <si>
    <t>Средний ЭОТ за 1 м3 воды</t>
  </si>
  <si>
    <t>Тариф для населения</t>
  </si>
  <si>
    <t>Всего доходов</t>
  </si>
  <si>
    <t>В т. ч. от населения</t>
  </si>
  <si>
    <t>Руководитель</t>
  </si>
  <si>
    <t>Главный бухгалтер</t>
  </si>
  <si>
    <t>Форма 6-К</t>
  </si>
  <si>
    <t>Отчетная калькуляция себестоимости отвода сточной</t>
  </si>
  <si>
    <t>жидкости  по ООО "Водоканал" за 2009 год.</t>
  </si>
  <si>
    <t>Поднято воды( тыс. м3)</t>
  </si>
  <si>
    <t>Получено сточных вод(тыс. м3)</t>
  </si>
  <si>
    <t>В т. ч. От населения</t>
  </si>
  <si>
    <t>Принято от других коммуникаций</t>
  </si>
  <si>
    <t>Пропущено через очистные сооружения - всего</t>
  </si>
  <si>
    <t>Через биологическую очистку</t>
  </si>
  <si>
    <t>Передано сточных вод на очистку другим канализациям</t>
  </si>
  <si>
    <t>2. Полная себестоимость отвода</t>
  </si>
  <si>
    <t>сточной жидкости</t>
  </si>
  <si>
    <t>Перекачка сточной жидкости</t>
  </si>
  <si>
    <t>В т. ч. Электроэнергия</t>
  </si>
  <si>
    <t xml:space="preserve"> - Транспортирование и утилиз. Ст. жидкости</t>
  </si>
  <si>
    <t>4. Содержание и обслуживание внутрид. сетей</t>
  </si>
  <si>
    <t xml:space="preserve"> - Очистка воды</t>
  </si>
  <si>
    <t>Цеховые расходы по отрасли</t>
  </si>
  <si>
    <t xml:space="preserve"> - Очистка сточной жидкости</t>
  </si>
  <si>
    <t>Фактически с</t>
  </si>
  <si>
    <t>начала 2009 года</t>
  </si>
  <si>
    <t>воды по ООО "Водоканал" за 1 полугодие  2010 год.</t>
  </si>
  <si>
    <t>жидкости  по ООО "Водоканал" за 1 полугодие  2010 год.</t>
  </si>
  <si>
    <t>начала  года</t>
  </si>
  <si>
    <t>Себестоимость 1 м3 стоков</t>
  </si>
  <si>
    <t>Средний ЭОТ за 1 м3 стоков</t>
  </si>
  <si>
    <t>Отпущено воды другим водопроводам(потребителям)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</si>
</sst>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4"/>
  <sheetViews>
    <sheetView tabSelected="1" workbookViewId="0" topLeftCell="G96">
      <selection activeCell="J1" sqref="J1:R119"/>
    </sheetView>
  </sheetViews>
  <sheetFormatPr defaultColWidth="9.140625" defaultRowHeight="12.75"/>
  <cols>
    <col min="4" max="4" width="22.00390625" style="0" customWidth="1"/>
    <col min="7" max="7" width="7.28125" style="0" customWidth="1"/>
    <col min="9" max="9" width="11.140625" style="0" customWidth="1"/>
    <col min="13" max="13" width="21.28125" style="0" customWidth="1"/>
    <col min="18" max="18" width="11.00390625" style="0" customWidth="1"/>
  </cols>
  <sheetData>
    <row r="2" spans="8:17" ht="12.75">
      <c r="H2" s="31" t="s">
        <v>0</v>
      </c>
      <c r="Q2" s="31" t="s">
        <v>0</v>
      </c>
    </row>
    <row r="4" spans="3:18" ht="12.75">
      <c r="C4" s="1" t="s">
        <v>1</v>
      </c>
      <c r="D4" s="1"/>
      <c r="E4" s="1"/>
      <c r="F4" s="1"/>
      <c r="G4" s="1"/>
      <c r="H4" s="1"/>
      <c r="I4" s="1"/>
      <c r="L4" s="1" t="s">
        <v>1</v>
      </c>
      <c r="M4" s="1"/>
      <c r="N4" s="1"/>
      <c r="O4" s="1"/>
      <c r="P4" s="1"/>
      <c r="Q4" s="1"/>
      <c r="R4" s="1"/>
    </row>
    <row r="5" spans="3:18" ht="12.75">
      <c r="C5" s="1" t="s">
        <v>2</v>
      </c>
      <c r="D5" s="1"/>
      <c r="E5" s="1"/>
      <c r="F5" s="1"/>
      <c r="G5" s="1"/>
      <c r="H5" s="1"/>
      <c r="I5" s="1"/>
      <c r="L5" s="1" t="s">
        <v>63</v>
      </c>
      <c r="M5" s="1"/>
      <c r="N5" s="1"/>
      <c r="O5" s="1"/>
      <c r="P5" s="1"/>
      <c r="Q5" s="1"/>
      <c r="R5" s="1"/>
    </row>
    <row r="7" spans="1:18" ht="12.75">
      <c r="A7" s="12"/>
      <c r="B7" s="13"/>
      <c r="C7" s="13"/>
      <c r="D7" s="14"/>
      <c r="E7" s="15"/>
      <c r="F7" s="12"/>
      <c r="G7" s="14"/>
      <c r="H7" s="12"/>
      <c r="I7" s="14"/>
      <c r="J7" s="12"/>
      <c r="K7" s="13"/>
      <c r="L7" s="13"/>
      <c r="M7" s="14"/>
      <c r="N7" s="15"/>
      <c r="O7" s="12"/>
      <c r="P7" s="14"/>
      <c r="Q7" s="12"/>
      <c r="R7" s="14"/>
    </row>
    <row r="8" spans="1:18" ht="12.75">
      <c r="A8" s="57" t="s">
        <v>3</v>
      </c>
      <c r="B8" s="58"/>
      <c r="C8" s="58"/>
      <c r="D8" s="59"/>
      <c r="E8" s="16" t="s">
        <v>4</v>
      </c>
      <c r="F8" s="17" t="s">
        <v>61</v>
      </c>
      <c r="G8" s="18"/>
      <c r="H8" s="17" t="s">
        <v>6</v>
      </c>
      <c r="I8" s="18"/>
      <c r="J8" s="57" t="s">
        <v>3</v>
      </c>
      <c r="K8" s="58"/>
      <c r="L8" s="58"/>
      <c r="M8" s="59"/>
      <c r="N8" s="16" t="s">
        <v>4</v>
      </c>
      <c r="O8" s="17" t="s">
        <v>61</v>
      </c>
      <c r="P8" s="18"/>
      <c r="Q8" s="17" t="s">
        <v>6</v>
      </c>
      <c r="R8" s="18"/>
    </row>
    <row r="9" spans="1:18" ht="12.75">
      <c r="A9" s="19"/>
      <c r="B9" s="20"/>
      <c r="C9" s="20"/>
      <c r="D9" s="21"/>
      <c r="E9" s="22" t="s">
        <v>5</v>
      </c>
      <c r="F9" s="19" t="s">
        <v>62</v>
      </c>
      <c r="G9" s="21"/>
      <c r="H9" s="19" t="s">
        <v>7</v>
      </c>
      <c r="I9" s="21"/>
      <c r="J9" s="19"/>
      <c r="K9" s="20"/>
      <c r="L9" s="20"/>
      <c r="M9" s="21"/>
      <c r="N9" s="22" t="s">
        <v>5</v>
      </c>
      <c r="O9" s="19" t="s">
        <v>65</v>
      </c>
      <c r="P9" s="21"/>
      <c r="Q9" s="19" t="s">
        <v>7</v>
      </c>
      <c r="R9" s="21"/>
    </row>
    <row r="10" spans="1:18" ht="12.75">
      <c r="A10" s="60" t="s">
        <v>10</v>
      </c>
      <c r="B10" s="62"/>
      <c r="C10" s="62"/>
      <c r="D10" s="61"/>
      <c r="E10" s="28" t="s">
        <v>11</v>
      </c>
      <c r="F10" s="60">
        <v>1</v>
      </c>
      <c r="G10" s="61"/>
      <c r="H10" s="60">
        <v>2</v>
      </c>
      <c r="I10" s="61"/>
      <c r="J10" s="60" t="s">
        <v>10</v>
      </c>
      <c r="K10" s="62"/>
      <c r="L10" s="62"/>
      <c r="M10" s="61"/>
      <c r="N10" s="28" t="s">
        <v>11</v>
      </c>
      <c r="O10" s="60">
        <v>1</v>
      </c>
      <c r="P10" s="61"/>
      <c r="Q10" s="60">
        <v>2</v>
      </c>
      <c r="R10" s="61"/>
    </row>
    <row r="11" spans="1:18" ht="12.75">
      <c r="A11" s="60" t="s">
        <v>12</v>
      </c>
      <c r="B11" s="62"/>
      <c r="C11" s="62"/>
      <c r="D11" s="61"/>
      <c r="E11" s="2"/>
      <c r="F11" s="6"/>
      <c r="G11" s="5"/>
      <c r="H11" s="6"/>
      <c r="I11" s="5"/>
      <c r="J11" s="60" t="s">
        <v>12</v>
      </c>
      <c r="K11" s="62"/>
      <c r="L11" s="62"/>
      <c r="M11" s="61"/>
      <c r="N11" s="2"/>
      <c r="O11" s="6"/>
      <c r="P11" s="5"/>
      <c r="Q11" s="6"/>
      <c r="R11" s="5"/>
    </row>
    <row r="12" spans="1:18" s="31" customFormat="1" ht="12.75">
      <c r="A12" s="25" t="s">
        <v>45</v>
      </c>
      <c r="B12" s="26"/>
      <c r="C12" s="26"/>
      <c r="D12" s="27"/>
      <c r="E12" s="28">
        <v>100</v>
      </c>
      <c r="F12" s="29">
        <v>780.647</v>
      </c>
      <c r="G12" s="30"/>
      <c r="H12" s="29">
        <v>0</v>
      </c>
      <c r="I12" s="27"/>
      <c r="J12" s="25" t="s">
        <v>45</v>
      </c>
      <c r="K12" s="26"/>
      <c r="L12" s="26"/>
      <c r="M12" s="27"/>
      <c r="N12" s="28">
        <v>100</v>
      </c>
      <c r="O12" s="46">
        <f>O13+O14+O16</f>
        <v>384.676</v>
      </c>
      <c r="P12" s="30"/>
      <c r="Q12" s="46">
        <f>F12/2</f>
        <v>390.3235</v>
      </c>
      <c r="R12" s="27"/>
    </row>
    <row r="13" spans="1:18" ht="12.75">
      <c r="A13" s="6" t="s">
        <v>13</v>
      </c>
      <c r="B13" s="7"/>
      <c r="C13" s="7"/>
      <c r="D13" s="5"/>
      <c r="E13" s="23">
        <v>110</v>
      </c>
      <c r="F13" s="24">
        <v>1.5</v>
      </c>
      <c r="G13" s="32"/>
      <c r="H13" s="24">
        <v>0</v>
      </c>
      <c r="I13" s="5"/>
      <c r="J13" s="6" t="s">
        <v>13</v>
      </c>
      <c r="K13" s="7"/>
      <c r="L13" s="7"/>
      <c r="M13" s="5"/>
      <c r="N13" s="23">
        <v>110</v>
      </c>
      <c r="O13" s="24">
        <v>0.75</v>
      </c>
      <c r="P13" s="32"/>
      <c r="Q13" s="52">
        <f aca="true" t="shared" si="0" ref="Q13:Q19">F13/2</f>
        <v>0.75</v>
      </c>
      <c r="R13" s="5"/>
    </row>
    <row r="14" spans="1:18" ht="12.75">
      <c r="A14" s="6" t="s">
        <v>14</v>
      </c>
      <c r="B14" s="7"/>
      <c r="C14" s="7"/>
      <c r="D14" s="5"/>
      <c r="E14" s="23">
        <v>120</v>
      </c>
      <c r="F14" s="24">
        <v>55.331</v>
      </c>
      <c r="G14" s="32"/>
      <c r="H14" s="24">
        <v>0</v>
      </c>
      <c r="I14" s="5"/>
      <c r="J14" s="6" t="s">
        <v>14</v>
      </c>
      <c r="K14" s="7"/>
      <c r="L14" s="7"/>
      <c r="M14" s="5"/>
      <c r="N14" s="23">
        <v>120</v>
      </c>
      <c r="O14" s="24">
        <v>51.026</v>
      </c>
      <c r="P14" s="32"/>
      <c r="Q14" s="52">
        <f t="shared" si="0"/>
        <v>27.6655</v>
      </c>
      <c r="R14" s="5"/>
    </row>
    <row r="15" spans="1:18" ht="12.75">
      <c r="A15" s="6" t="s">
        <v>15</v>
      </c>
      <c r="B15" s="7"/>
      <c r="C15" s="7"/>
      <c r="D15" s="5"/>
      <c r="E15" s="23">
        <v>200</v>
      </c>
      <c r="F15" s="24">
        <v>0</v>
      </c>
      <c r="G15" s="32"/>
      <c r="H15" s="24">
        <v>0</v>
      </c>
      <c r="I15" s="5"/>
      <c r="J15" s="6" t="s">
        <v>15</v>
      </c>
      <c r="K15" s="7"/>
      <c r="L15" s="7"/>
      <c r="M15" s="5"/>
      <c r="N15" s="23">
        <v>200</v>
      </c>
      <c r="O15" s="24">
        <v>0</v>
      </c>
      <c r="P15" s="32"/>
      <c r="Q15" s="52">
        <f t="shared" si="0"/>
        <v>0</v>
      </c>
      <c r="R15" s="5"/>
    </row>
    <row r="16" spans="1:18" ht="12.75">
      <c r="A16" s="6" t="s">
        <v>16</v>
      </c>
      <c r="B16" s="7"/>
      <c r="C16" s="7"/>
      <c r="D16" s="5"/>
      <c r="E16" s="23">
        <v>300</v>
      </c>
      <c r="F16" s="24">
        <f>F12-F13-F14+1.5</f>
        <v>725.316</v>
      </c>
      <c r="G16" s="32"/>
      <c r="H16" s="24">
        <v>0</v>
      </c>
      <c r="I16" s="5"/>
      <c r="J16" s="6" t="s">
        <v>16</v>
      </c>
      <c r="K16" s="7"/>
      <c r="L16" s="7"/>
      <c r="M16" s="5"/>
      <c r="N16" s="23">
        <v>300</v>
      </c>
      <c r="O16" s="24">
        <v>332.9</v>
      </c>
      <c r="P16" s="32"/>
      <c r="Q16" s="52">
        <f t="shared" si="0"/>
        <v>362.658</v>
      </c>
      <c r="R16" s="5"/>
    </row>
    <row r="17" spans="1:18" s="31" customFormat="1" ht="12.75">
      <c r="A17" s="60" t="s">
        <v>17</v>
      </c>
      <c r="B17" s="62"/>
      <c r="C17" s="62"/>
      <c r="D17" s="27"/>
      <c r="E17" s="28">
        <v>310</v>
      </c>
      <c r="F17" s="29">
        <f>F16</f>
        <v>725.316</v>
      </c>
      <c r="G17" s="30"/>
      <c r="H17" s="29">
        <v>0</v>
      </c>
      <c r="I17" s="27"/>
      <c r="J17" s="60" t="s">
        <v>17</v>
      </c>
      <c r="K17" s="62"/>
      <c r="L17" s="62"/>
      <c r="M17" s="27"/>
      <c r="N17" s="28">
        <v>310</v>
      </c>
      <c r="O17" s="29">
        <f>O18+O19</f>
        <v>332.90000000000003</v>
      </c>
      <c r="P17" s="30"/>
      <c r="Q17" s="46">
        <f t="shared" si="0"/>
        <v>362.658</v>
      </c>
      <c r="R17" s="27"/>
    </row>
    <row r="18" spans="1:18" ht="12.75">
      <c r="A18" s="6" t="s">
        <v>18</v>
      </c>
      <c r="B18" s="7"/>
      <c r="C18" s="7"/>
      <c r="D18" s="5"/>
      <c r="E18" s="23">
        <v>320</v>
      </c>
      <c r="F18" s="24">
        <v>571.676</v>
      </c>
      <c r="G18" s="32"/>
      <c r="H18" s="24">
        <v>0</v>
      </c>
      <c r="I18" s="5"/>
      <c r="J18" s="6" t="s">
        <v>18</v>
      </c>
      <c r="K18" s="7"/>
      <c r="L18" s="7"/>
      <c r="M18" s="5"/>
      <c r="N18" s="23">
        <v>320</v>
      </c>
      <c r="O18" s="24">
        <v>257.6</v>
      </c>
      <c r="P18" s="32"/>
      <c r="Q18" s="52">
        <f t="shared" si="0"/>
        <v>285.838</v>
      </c>
      <c r="R18" s="5"/>
    </row>
    <row r="19" spans="1:18" ht="12.75">
      <c r="A19" s="6" t="s">
        <v>19</v>
      </c>
      <c r="B19" s="7"/>
      <c r="C19" s="7"/>
      <c r="D19" s="5"/>
      <c r="E19" s="23">
        <v>400</v>
      </c>
      <c r="F19" s="24">
        <f>F17-F18</f>
        <v>153.64</v>
      </c>
      <c r="G19" s="32"/>
      <c r="H19" s="24">
        <v>0</v>
      </c>
      <c r="I19" s="5"/>
      <c r="J19" s="6" t="s">
        <v>68</v>
      </c>
      <c r="K19" s="7"/>
      <c r="L19" s="7"/>
      <c r="M19" s="5"/>
      <c r="N19" s="23">
        <v>400</v>
      </c>
      <c r="O19" s="24">
        <v>75.3</v>
      </c>
      <c r="P19" s="32"/>
      <c r="Q19" s="52">
        <f t="shared" si="0"/>
        <v>76.82</v>
      </c>
      <c r="R19" s="5"/>
    </row>
    <row r="20" spans="1:18" ht="12.75">
      <c r="A20" s="66" t="s">
        <v>20</v>
      </c>
      <c r="B20" s="67"/>
      <c r="C20" s="67"/>
      <c r="D20" s="68"/>
      <c r="E20" s="47"/>
      <c r="F20" s="33"/>
      <c r="G20" s="34"/>
      <c r="H20" s="33"/>
      <c r="I20" s="3"/>
      <c r="J20" s="66" t="s">
        <v>20</v>
      </c>
      <c r="K20" s="67"/>
      <c r="L20" s="67"/>
      <c r="M20" s="68"/>
      <c r="N20" s="47"/>
      <c r="O20" s="33"/>
      <c r="P20" s="34"/>
      <c r="Q20" s="53"/>
      <c r="R20" s="3"/>
    </row>
    <row r="21" spans="1:18" s="31" customFormat="1" ht="12.75">
      <c r="A21" s="19" t="s">
        <v>21</v>
      </c>
      <c r="B21" s="20"/>
      <c r="C21" s="20"/>
      <c r="D21" s="21"/>
      <c r="E21" s="48"/>
      <c r="F21" s="35"/>
      <c r="G21" s="43"/>
      <c r="H21" s="35"/>
      <c r="I21" s="21"/>
      <c r="J21" s="19" t="s">
        <v>21</v>
      </c>
      <c r="K21" s="20"/>
      <c r="L21" s="20"/>
      <c r="M21" s="21"/>
      <c r="N21" s="48"/>
      <c r="O21" s="35"/>
      <c r="P21" s="43"/>
      <c r="Q21" s="54"/>
      <c r="R21" s="21"/>
    </row>
    <row r="22" spans="1:18" ht="12.75">
      <c r="A22" s="63" t="s">
        <v>30</v>
      </c>
      <c r="B22" s="64"/>
      <c r="C22" s="64"/>
      <c r="D22" s="65"/>
      <c r="E22" s="28">
        <v>500</v>
      </c>
      <c r="F22" s="29">
        <f>F23+F24+F25+F26+F27+F28+F29</f>
        <v>10089.444</v>
      </c>
      <c r="G22" s="32"/>
      <c r="H22" s="24">
        <v>0</v>
      </c>
      <c r="I22" s="5"/>
      <c r="J22" s="63" t="s">
        <v>30</v>
      </c>
      <c r="K22" s="64"/>
      <c r="L22" s="64"/>
      <c r="M22" s="65"/>
      <c r="N22" s="28">
        <v>500</v>
      </c>
      <c r="O22" s="29">
        <f>O23+O24+O25+O26+O27+O28+O29</f>
        <v>6200.900000000001</v>
      </c>
      <c r="P22" s="32"/>
      <c r="Q22" s="46">
        <f aca="true" t="shared" si="1" ref="Q22:Q41">F22/2</f>
        <v>5044.722</v>
      </c>
      <c r="R22" s="5"/>
    </row>
    <row r="23" spans="1:18" ht="12.75">
      <c r="A23" s="6" t="s">
        <v>22</v>
      </c>
      <c r="B23" s="7"/>
      <c r="C23" s="7"/>
      <c r="D23" s="5"/>
      <c r="E23" s="23">
        <v>510</v>
      </c>
      <c r="F23" s="24">
        <v>3176.4</v>
      </c>
      <c r="G23" s="32"/>
      <c r="H23" s="24">
        <v>0</v>
      </c>
      <c r="I23" s="5"/>
      <c r="J23" s="6" t="s">
        <v>22</v>
      </c>
      <c r="K23" s="7"/>
      <c r="L23" s="7"/>
      <c r="M23" s="5"/>
      <c r="N23" s="23">
        <v>510</v>
      </c>
      <c r="O23" s="24">
        <v>1867.4</v>
      </c>
      <c r="P23" s="32"/>
      <c r="Q23" s="52">
        <f t="shared" si="1"/>
        <v>1588.2</v>
      </c>
      <c r="R23" s="5"/>
    </row>
    <row r="24" spans="1:18" ht="12.75">
      <c r="A24" s="6" t="s">
        <v>23</v>
      </c>
      <c r="B24" s="7"/>
      <c r="C24" s="7"/>
      <c r="D24" s="5"/>
      <c r="E24" s="23">
        <v>520</v>
      </c>
      <c r="F24" s="24">
        <v>0</v>
      </c>
      <c r="G24" s="32"/>
      <c r="H24" s="24">
        <v>0</v>
      </c>
      <c r="I24" s="5"/>
      <c r="J24" s="6" t="s">
        <v>23</v>
      </c>
      <c r="K24" s="7"/>
      <c r="L24" s="7"/>
      <c r="M24" s="5"/>
      <c r="N24" s="23">
        <v>520</v>
      </c>
      <c r="O24" s="24">
        <v>27.1</v>
      </c>
      <c r="P24" s="32"/>
      <c r="Q24" s="52">
        <f t="shared" si="1"/>
        <v>0</v>
      </c>
      <c r="R24" s="5"/>
    </row>
    <row r="25" spans="1:18" ht="12.75">
      <c r="A25" s="6" t="s">
        <v>24</v>
      </c>
      <c r="B25" s="7"/>
      <c r="C25" s="7"/>
      <c r="D25" s="5"/>
      <c r="E25" s="23">
        <v>521</v>
      </c>
      <c r="F25" s="24">
        <v>380.1</v>
      </c>
      <c r="G25" s="32"/>
      <c r="H25" s="24">
        <v>0</v>
      </c>
      <c r="I25" s="5"/>
      <c r="J25" s="6" t="s">
        <v>24</v>
      </c>
      <c r="K25" s="7"/>
      <c r="L25" s="7"/>
      <c r="M25" s="5"/>
      <c r="N25" s="23">
        <v>521</v>
      </c>
      <c r="O25" s="24">
        <v>279.4</v>
      </c>
      <c r="P25" s="32"/>
      <c r="Q25" s="52">
        <f t="shared" si="1"/>
        <v>190.05</v>
      </c>
      <c r="R25" s="5"/>
    </row>
    <row r="26" spans="1:18" ht="12.75">
      <c r="A26" s="6" t="s">
        <v>25</v>
      </c>
      <c r="B26" s="7"/>
      <c r="C26" s="7"/>
      <c r="D26" s="5"/>
      <c r="E26" s="23">
        <v>530</v>
      </c>
      <c r="F26" s="24">
        <v>440</v>
      </c>
      <c r="G26" s="32"/>
      <c r="H26" s="24">
        <v>0</v>
      </c>
      <c r="I26" s="5"/>
      <c r="J26" s="6" t="s">
        <v>25</v>
      </c>
      <c r="K26" s="7"/>
      <c r="L26" s="7"/>
      <c r="M26" s="5"/>
      <c r="N26" s="23">
        <v>530</v>
      </c>
      <c r="O26" s="24">
        <v>117.3</v>
      </c>
      <c r="P26" s="32"/>
      <c r="Q26" s="52">
        <f t="shared" si="1"/>
        <v>220</v>
      </c>
      <c r="R26" s="5"/>
    </row>
    <row r="27" spans="1:18" ht="12.75">
      <c r="A27" s="6" t="s">
        <v>26</v>
      </c>
      <c r="B27" s="7"/>
      <c r="C27" s="7"/>
      <c r="D27" s="5"/>
      <c r="E27" s="23">
        <v>531</v>
      </c>
      <c r="F27" s="24">
        <v>0</v>
      </c>
      <c r="G27" s="32"/>
      <c r="H27" s="24">
        <v>0</v>
      </c>
      <c r="I27" s="5"/>
      <c r="J27" s="6" t="s">
        <v>26</v>
      </c>
      <c r="K27" s="7"/>
      <c r="L27" s="7"/>
      <c r="M27" s="5"/>
      <c r="N27" s="23">
        <v>531</v>
      </c>
      <c r="O27" s="24"/>
      <c r="P27" s="32"/>
      <c r="Q27" s="52">
        <f t="shared" si="1"/>
        <v>0</v>
      </c>
      <c r="R27" s="5"/>
    </row>
    <row r="28" spans="1:18" ht="12.75">
      <c r="A28" s="6" t="s">
        <v>27</v>
      </c>
      <c r="B28" s="7"/>
      <c r="C28" s="7"/>
      <c r="D28" s="5"/>
      <c r="E28" s="23">
        <v>540</v>
      </c>
      <c r="F28" s="24">
        <f>6438.4-1112.4</f>
        <v>5326</v>
      </c>
      <c r="G28" s="32"/>
      <c r="H28" s="24"/>
      <c r="I28" s="5"/>
      <c r="J28" s="6" t="s">
        <v>27</v>
      </c>
      <c r="K28" s="7"/>
      <c r="L28" s="7"/>
      <c r="M28" s="5"/>
      <c r="N28" s="23">
        <v>540</v>
      </c>
      <c r="O28" s="24">
        <v>3417.6</v>
      </c>
      <c r="P28" s="32"/>
      <c r="Q28" s="52">
        <f t="shared" si="1"/>
        <v>2663</v>
      </c>
      <c r="R28" s="5"/>
    </row>
    <row r="29" spans="1:18" ht="12.75">
      <c r="A29" s="6" t="s">
        <v>28</v>
      </c>
      <c r="B29" s="7"/>
      <c r="C29" s="7"/>
      <c r="D29" s="5"/>
      <c r="E29" s="23">
        <v>550</v>
      </c>
      <c r="F29" s="24">
        <f>F28*14.4%</f>
        <v>766.9440000000001</v>
      </c>
      <c r="G29" s="32"/>
      <c r="H29" s="24">
        <v>0</v>
      </c>
      <c r="I29" s="5"/>
      <c r="J29" s="6" t="s">
        <v>28</v>
      </c>
      <c r="K29" s="7"/>
      <c r="L29" s="7"/>
      <c r="M29" s="5"/>
      <c r="N29" s="23">
        <v>550</v>
      </c>
      <c r="O29" s="24">
        <v>492.1</v>
      </c>
      <c r="P29" s="32"/>
      <c r="Q29" s="52">
        <f t="shared" si="1"/>
        <v>383.47200000000004</v>
      </c>
      <c r="R29" s="5"/>
    </row>
    <row r="30" spans="1:18" s="31" customFormat="1" ht="12.75">
      <c r="A30" s="25" t="s">
        <v>29</v>
      </c>
      <c r="B30" s="26"/>
      <c r="C30" s="26"/>
      <c r="D30" s="27"/>
      <c r="E30" s="28">
        <v>560</v>
      </c>
      <c r="F30" s="29">
        <f>1112.4+160.2+189.4+357.5+8.1</f>
        <v>1827.6000000000001</v>
      </c>
      <c r="G30" s="30"/>
      <c r="H30" s="29">
        <v>0</v>
      </c>
      <c r="I30" s="27"/>
      <c r="J30" s="25" t="s">
        <v>29</v>
      </c>
      <c r="K30" s="26"/>
      <c r="L30" s="26"/>
      <c r="M30" s="27"/>
      <c r="N30" s="28">
        <v>560</v>
      </c>
      <c r="O30" s="29">
        <f>461.5+66.46+222.6+73.1</f>
        <v>823.6600000000001</v>
      </c>
      <c r="P30" s="30"/>
      <c r="Q30" s="46">
        <f t="shared" si="1"/>
        <v>913.8000000000001</v>
      </c>
      <c r="R30" s="27"/>
    </row>
    <row r="31" spans="1:18" s="31" customFormat="1" ht="12.75">
      <c r="A31" s="25" t="s">
        <v>58</v>
      </c>
      <c r="B31" s="26"/>
      <c r="C31" s="26"/>
      <c r="D31" s="27"/>
      <c r="E31" s="28">
        <v>600</v>
      </c>
      <c r="F31" s="29">
        <v>0</v>
      </c>
      <c r="G31" s="30"/>
      <c r="H31" s="29">
        <v>0</v>
      </c>
      <c r="I31" s="27"/>
      <c r="J31" s="25" t="s">
        <v>58</v>
      </c>
      <c r="K31" s="26"/>
      <c r="L31" s="26"/>
      <c r="M31" s="27"/>
      <c r="N31" s="28">
        <v>600</v>
      </c>
      <c r="O31" s="29">
        <v>0</v>
      </c>
      <c r="P31" s="30"/>
      <c r="Q31" s="46">
        <f t="shared" si="1"/>
        <v>0</v>
      </c>
      <c r="R31" s="27"/>
    </row>
    <row r="32" spans="1:18" s="31" customFormat="1" ht="12.75">
      <c r="A32" s="25" t="s">
        <v>31</v>
      </c>
      <c r="B32" s="26"/>
      <c r="C32" s="26"/>
      <c r="D32" s="27"/>
      <c r="E32" s="28">
        <v>700</v>
      </c>
      <c r="F32" s="29">
        <v>0</v>
      </c>
      <c r="G32" s="30"/>
      <c r="H32" s="29">
        <v>0</v>
      </c>
      <c r="I32" s="27"/>
      <c r="J32" s="25" t="s">
        <v>31</v>
      </c>
      <c r="K32" s="26"/>
      <c r="L32" s="26"/>
      <c r="M32" s="27"/>
      <c r="N32" s="28">
        <v>700</v>
      </c>
      <c r="O32" s="29">
        <v>0</v>
      </c>
      <c r="P32" s="30"/>
      <c r="Q32" s="46">
        <f t="shared" si="1"/>
        <v>0</v>
      </c>
      <c r="R32" s="27"/>
    </row>
    <row r="33" spans="1:18" s="31" customFormat="1" ht="12.75">
      <c r="A33" s="25" t="s">
        <v>32</v>
      </c>
      <c r="B33" s="26"/>
      <c r="C33" s="26"/>
      <c r="D33" s="27"/>
      <c r="E33" s="28">
        <v>800</v>
      </c>
      <c r="F33" s="29">
        <v>0</v>
      </c>
      <c r="G33" s="30"/>
      <c r="H33" s="29">
        <v>0</v>
      </c>
      <c r="I33" s="27"/>
      <c r="J33" s="25" t="s">
        <v>32</v>
      </c>
      <c r="K33" s="26"/>
      <c r="L33" s="26"/>
      <c r="M33" s="27"/>
      <c r="N33" s="28">
        <v>800</v>
      </c>
      <c r="O33" s="29">
        <v>0</v>
      </c>
      <c r="P33" s="30"/>
      <c r="Q33" s="46">
        <f t="shared" si="1"/>
        <v>0</v>
      </c>
      <c r="R33" s="27"/>
    </row>
    <row r="34" spans="1:18" s="31" customFormat="1" ht="12.75">
      <c r="A34" s="25" t="s">
        <v>57</v>
      </c>
      <c r="B34" s="26"/>
      <c r="C34" s="26"/>
      <c r="D34" s="27"/>
      <c r="E34" s="28">
        <v>900</v>
      </c>
      <c r="F34" s="29">
        <v>0</v>
      </c>
      <c r="G34" s="30"/>
      <c r="H34" s="29">
        <v>0</v>
      </c>
      <c r="I34" s="27"/>
      <c r="J34" s="25" t="s">
        <v>57</v>
      </c>
      <c r="K34" s="26"/>
      <c r="L34" s="26"/>
      <c r="M34" s="27"/>
      <c r="N34" s="28">
        <v>900</v>
      </c>
      <c r="O34" s="29">
        <v>0</v>
      </c>
      <c r="P34" s="30"/>
      <c r="Q34" s="46">
        <f t="shared" si="1"/>
        <v>0</v>
      </c>
      <c r="R34" s="27"/>
    </row>
    <row r="35" spans="1:18" s="31" customFormat="1" ht="12.75">
      <c r="A35" s="25" t="s">
        <v>33</v>
      </c>
      <c r="B35" s="26"/>
      <c r="C35" s="26"/>
      <c r="D35" s="27"/>
      <c r="E35" s="28">
        <v>1000</v>
      </c>
      <c r="F35" s="29">
        <f>554.4+212.6+51.1</f>
        <v>818.1</v>
      </c>
      <c r="G35" s="30"/>
      <c r="H35" s="29">
        <v>0</v>
      </c>
      <c r="I35" s="27"/>
      <c r="J35" s="25" t="s">
        <v>33</v>
      </c>
      <c r="K35" s="26"/>
      <c r="L35" s="26"/>
      <c r="M35" s="27"/>
      <c r="N35" s="28">
        <v>1000</v>
      </c>
      <c r="O35" s="29">
        <v>345.5</v>
      </c>
      <c r="P35" s="30"/>
      <c r="Q35" s="46">
        <f t="shared" si="1"/>
        <v>409.05</v>
      </c>
      <c r="R35" s="27"/>
    </row>
    <row r="36" spans="1:18" s="39" customFormat="1" ht="12.75">
      <c r="A36" s="36" t="s">
        <v>34</v>
      </c>
      <c r="B36" s="37"/>
      <c r="C36" s="37"/>
      <c r="D36" s="38"/>
      <c r="E36" s="49">
        <v>1100</v>
      </c>
      <c r="F36" s="44">
        <f>F35+F30+F22+596-50.4</f>
        <v>13280.744</v>
      </c>
      <c r="G36" s="45"/>
      <c r="H36" s="44">
        <v>0</v>
      </c>
      <c r="I36" s="38"/>
      <c r="J36" s="36" t="s">
        <v>34</v>
      </c>
      <c r="K36" s="37"/>
      <c r="L36" s="37"/>
      <c r="M36" s="38"/>
      <c r="N36" s="49">
        <v>1100</v>
      </c>
      <c r="O36" s="44">
        <f>O35+O30+O22+268.14</f>
        <v>7638.200000000001</v>
      </c>
      <c r="P36" s="45"/>
      <c r="Q36" s="46">
        <f t="shared" si="1"/>
        <v>6640.372</v>
      </c>
      <c r="R36" s="38"/>
    </row>
    <row r="37" spans="1:18" ht="12.75">
      <c r="A37" s="6" t="s">
        <v>35</v>
      </c>
      <c r="B37" s="7"/>
      <c r="C37" s="7"/>
      <c r="D37" s="5"/>
      <c r="E37" s="23">
        <v>1200</v>
      </c>
      <c r="F37" s="46">
        <f>F36/F17</f>
        <v>18.310286826707255</v>
      </c>
      <c r="G37" s="32"/>
      <c r="H37" s="24">
        <v>0</v>
      </c>
      <c r="I37" s="5"/>
      <c r="J37" s="6" t="s">
        <v>35</v>
      </c>
      <c r="K37" s="7"/>
      <c r="L37" s="7"/>
      <c r="M37" s="5"/>
      <c r="N37" s="23">
        <v>1200</v>
      </c>
      <c r="O37" s="46">
        <v>22.94</v>
      </c>
      <c r="P37" s="32"/>
      <c r="Q37" s="46">
        <v>17.01</v>
      </c>
      <c r="R37" s="5"/>
    </row>
    <row r="38" spans="1:18" ht="12.75">
      <c r="A38" s="6" t="s">
        <v>36</v>
      </c>
      <c r="B38" s="7"/>
      <c r="C38" s="7"/>
      <c r="D38" s="5"/>
      <c r="E38" s="23">
        <v>1300</v>
      </c>
      <c r="F38" s="24">
        <v>19.72</v>
      </c>
      <c r="G38" s="32"/>
      <c r="H38" s="24">
        <v>0</v>
      </c>
      <c r="I38" s="5"/>
      <c r="J38" s="6" t="s">
        <v>36</v>
      </c>
      <c r="K38" s="7"/>
      <c r="L38" s="7"/>
      <c r="M38" s="5"/>
      <c r="N38" s="23">
        <v>1300</v>
      </c>
      <c r="O38" s="24">
        <v>22.68</v>
      </c>
      <c r="P38" s="32"/>
      <c r="Q38" s="52">
        <v>19.72</v>
      </c>
      <c r="R38" s="5"/>
    </row>
    <row r="39" spans="1:18" ht="12.75">
      <c r="A39" s="6" t="s">
        <v>37</v>
      </c>
      <c r="B39" s="7"/>
      <c r="C39" s="7"/>
      <c r="D39" s="5"/>
      <c r="E39" s="23">
        <v>1350</v>
      </c>
      <c r="F39" s="24">
        <v>18.05</v>
      </c>
      <c r="G39" s="32"/>
      <c r="H39" s="24">
        <v>0</v>
      </c>
      <c r="I39" s="5"/>
      <c r="J39" s="6" t="s">
        <v>37</v>
      </c>
      <c r="K39" s="7"/>
      <c r="L39" s="7"/>
      <c r="M39" s="5"/>
      <c r="N39" s="23">
        <v>1350</v>
      </c>
      <c r="O39" s="24">
        <v>22.68</v>
      </c>
      <c r="P39" s="32"/>
      <c r="Q39" s="52">
        <v>18.05</v>
      </c>
      <c r="R39" s="5"/>
    </row>
    <row r="40" spans="1:18" ht="12.75">
      <c r="A40" s="25" t="s">
        <v>38</v>
      </c>
      <c r="B40" s="26"/>
      <c r="C40" s="26"/>
      <c r="D40" s="27"/>
      <c r="E40" s="28">
        <v>1400</v>
      </c>
      <c r="F40" s="29">
        <v>14118.1</v>
      </c>
      <c r="G40" s="30"/>
      <c r="H40" s="29">
        <v>0</v>
      </c>
      <c r="I40" s="27"/>
      <c r="J40" s="25" t="s">
        <v>38</v>
      </c>
      <c r="K40" s="26"/>
      <c r="L40" s="26"/>
      <c r="M40" s="27"/>
      <c r="N40" s="28">
        <v>1400</v>
      </c>
      <c r="O40" s="29">
        <v>7546.2</v>
      </c>
      <c r="P40" s="30"/>
      <c r="Q40" s="46">
        <f t="shared" si="1"/>
        <v>7059.05</v>
      </c>
      <c r="R40" s="27"/>
    </row>
    <row r="41" spans="1:18" ht="12.75">
      <c r="A41" s="6" t="s">
        <v>39</v>
      </c>
      <c r="B41" s="7"/>
      <c r="C41" s="7"/>
      <c r="D41" s="5"/>
      <c r="E41" s="23">
        <v>1410</v>
      </c>
      <c r="F41" s="24">
        <f>8918.1+1099.5</f>
        <v>10017.6</v>
      </c>
      <c r="G41" s="32"/>
      <c r="H41" s="24">
        <v>0</v>
      </c>
      <c r="I41" s="5"/>
      <c r="J41" s="6" t="s">
        <v>39</v>
      </c>
      <c r="K41" s="7"/>
      <c r="L41" s="7"/>
      <c r="M41" s="5"/>
      <c r="N41" s="23">
        <v>1410</v>
      </c>
      <c r="O41" s="24">
        <v>5837.9</v>
      </c>
      <c r="P41" s="32"/>
      <c r="Q41" s="46">
        <f t="shared" si="1"/>
        <v>5008.8</v>
      </c>
      <c r="R41" s="5"/>
    </row>
    <row r="42" spans="1:18" ht="12.75">
      <c r="A42" s="6"/>
      <c r="B42" s="7"/>
      <c r="C42" s="7"/>
      <c r="D42" s="5"/>
      <c r="E42" s="2"/>
      <c r="F42" s="6"/>
      <c r="G42" s="5"/>
      <c r="H42" s="6"/>
      <c r="I42" s="5"/>
      <c r="J42" s="6"/>
      <c r="K42" s="7"/>
      <c r="L42" s="7"/>
      <c r="M42" s="5"/>
      <c r="N42" s="2"/>
      <c r="O42" s="6"/>
      <c r="P42" s="5"/>
      <c r="Q42" s="6"/>
      <c r="R42" s="5"/>
    </row>
    <row r="43" spans="1:18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>
      <c r="A45" s="8"/>
      <c r="B45" s="8"/>
      <c r="C45" s="8"/>
      <c r="D45" s="40" t="s">
        <v>40</v>
      </c>
      <c r="E45" s="40"/>
      <c r="F45" s="40"/>
      <c r="G45" s="40"/>
      <c r="H45" s="40"/>
      <c r="I45" s="40"/>
      <c r="J45" s="8"/>
      <c r="K45" s="8"/>
      <c r="L45" s="8"/>
      <c r="M45" s="40" t="s">
        <v>40</v>
      </c>
      <c r="N45" s="40"/>
      <c r="O45" s="40"/>
      <c r="P45" s="40"/>
      <c r="Q45" s="40"/>
      <c r="R45" s="40"/>
    </row>
    <row r="46" spans="1:18" ht="12.75">
      <c r="A46" s="8"/>
      <c r="B46" s="8"/>
      <c r="C46" s="8"/>
      <c r="E46" s="40"/>
      <c r="F46" s="40"/>
      <c r="G46" s="40"/>
      <c r="H46" s="40"/>
      <c r="I46" s="40"/>
      <c r="J46" s="8"/>
      <c r="K46" s="8"/>
      <c r="L46" s="8"/>
      <c r="N46" s="40"/>
      <c r="O46" s="40"/>
      <c r="P46" s="40"/>
      <c r="Q46" s="40"/>
      <c r="R46" s="40"/>
    </row>
    <row r="47" spans="1:18" ht="12.75">
      <c r="A47" s="8"/>
      <c r="B47" s="8"/>
      <c r="C47" s="8"/>
      <c r="D47" s="40" t="s">
        <v>41</v>
      </c>
      <c r="E47" s="8"/>
      <c r="F47" s="8"/>
      <c r="G47" s="8"/>
      <c r="H47" s="8"/>
      <c r="I47" s="8"/>
      <c r="J47" s="8"/>
      <c r="K47" s="8"/>
      <c r="L47" s="8"/>
      <c r="M47" s="40" t="s">
        <v>41</v>
      </c>
      <c r="N47" s="8"/>
      <c r="O47" s="8"/>
      <c r="P47" s="8"/>
      <c r="Q47" s="8"/>
      <c r="R47" s="8"/>
    </row>
    <row r="48" spans="1:1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8:17" ht="12.75">
      <c r="H63" s="8"/>
      <c r="Q63" s="8"/>
    </row>
    <row r="66" spans="8:17" ht="12.75">
      <c r="H66" s="31" t="s">
        <v>42</v>
      </c>
      <c r="Q66" s="31" t="s">
        <v>42</v>
      </c>
    </row>
    <row r="68" spans="3:18" ht="12.75">
      <c r="C68" s="1" t="s">
        <v>43</v>
      </c>
      <c r="D68" s="1"/>
      <c r="E68" s="1"/>
      <c r="F68" s="1"/>
      <c r="G68" s="1"/>
      <c r="H68" s="1"/>
      <c r="I68" s="1"/>
      <c r="L68" s="1" t="s">
        <v>43</v>
      </c>
      <c r="M68" s="1"/>
      <c r="N68" s="1"/>
      <c r="O68" s="1"/>
      <c r="P68" s="1"/>
      <c r="Q68" s="1"/>
      <c r="R68" s="1"/>
    </row>
    <row r="69" spans="3:18" ht="12.75">
      <c r="C69" s="1" t="s">
        <v>44</v>
      </c>
      <c r="D69" s="1"/>
      <c r="E69" s="1"/>
      <c r="F69" s="1"/>
      <c r="G69" s="1"/>
      <c r="H69" s="1"/>
      <c r="I69" s="1"/>
      <c r="L69" s="1" t="s">
        <v>64</v>
      </c>
      <c r="M69" s="1"/>
      <c r="N69" s="1"/>
      <c r="O69" s="1"/>
      <c r="P69" s="1"/>
      <c r="Q69" s="1"/>
      <c r="R69" s="1"/>
    </row>
    <row r="71" spans="1:18" ht="12.75">
      <c r="A71" s="12"/>
      <c r="B71" s="13"/>
      <c r="C71" s="13"/>
      <c r="D71" s="14"/>
      <c r="E71" s="15"/>
      <c r="F71" s="12"/>
      <c r="G71" s="14"/>
      <c r="H71" s="12"/>
      <c r="I71" s="14"/>
      <c r="J71" s="12"/>
      <c r="K71" s="13"/>
      <c r="L71" s="13"/>
      <c r="M71" s="14"/>
      <c r="N71" s="15"/>
      <c r="O71" s="12"/>
      <c r="P71" s="14"/>
      <c r="Q71" s="12"/>
      <c r="R71" s="14"/>
    </row>
    <row r="72" spans="1:18" ht="12.75">
      <c r="A72" s="57" t="s">
        <v>3</v>
      </c>
      <c r="B72" s="58"/>
      <c r="C72" s="58"/>
      <c r="D72" s="59"/>
      <c r="E72" s="16" t="s">
        <v>4</v>
      </c>
      <c r="F72" s="17" t="s">
        <v>8</v>
      </c>
      <c r="G72" s="18"/>
      <c r="H72" s="17" t="s">
        <v>6</v>
      </c>
      <c r="I72" s="18"/>
      <c r="J72" s="57" t="s">
        <v>3</v>
      </c>
      <c r="K72" s="58"/>
      <c r="L72" s="58"/>
      <c r="M72" s="59"/>
      <c r="N72" s="16" t="s">
        <v>4</v>
      </c>
      <c r="O72" s="17" t="s">
        <v>8</v>
      </c>
      <c r="P72" s="18"/>
      <c r="Q72" s="17" t="s">
        <v>6</v>
      </c>
      <c r="R72" s="18"/>
    </row>
    <row r="73" spans="1:18" ht="12.75">
      <c r="A73" s="19"/>
      <c r="B73" s="20"/>
      <c r="C73" s="20"/>
      <c r="D73" s="21"/>
      <c r="E73" s="22" t="s">
        <v>5</v>
      </c>
      <c r="F73" s="19" t="s">
        <v>9</v>
      </c>
      <c r="G73" s="21"/>
      <c r="H73" s="19" t="s">
        <v>7</v>
      </c>
      <c r="I73" s="21"/>
      <c r="J73" s="19"/>
      <c r="K73" s="20"/>
      <c r="L73" s="20"/>
      <c r="M73" s="21"/>
      <c r="N73" s="22" t="s">
        <v>5</v>
      </c>
      <c r="O73" s="19" t="s">
        <v>9</v>
      </c>
      <c r="P73" s="21"/>
      <c r="Q73" s="19" t="s">
        <v>7</v>
      </c>
      <c r="R73" s="21"/>
    </row>
    <row r="74" spans="1:18" ht="12.75">
      <c r="A74" s="60" t="s">
        <v>10</v>
      </c>
      <c r="B74" s="62"/>
      <c r="C74" s="62"/>
      <c r="D74" s="61"/>
      <c r="E74" s="28" t="s">
        <v>11</v>
      </c>
      <c r="F74" s="60">
        <v>1</v>
      </c>
      <c r="G74" s="61"/>
      <c r="H74" s="60">
        <v>2</v>
      </c>
      <c r="I74" s="61"/>
      <c r="J74" s="60" t="s">
        <v>10</v>
      </c>
      <c r="K74" s="62"/>
      <c r="L74" s="62"/>
      <c r="M74" s="61"/>
      <c r="N74" s="28" t="s">
        <v>11</v>
      </c>
      <c r="O74" s="60">
        <v>1</v>
      </c>
      <c r="P74" s="61"/>
      <c r="Q74" s="60">
        <v>2</v>
      </c>
      <c r="R74" s="61"/>
    </row>
    <row r="75" spans="1:18" ht="12.75">
      <c r="A75" s="60" t="s">
        <v>12</v>
      </c>
      <c r="B75" s="62"/>
      <c r="C75" s="62"/>
      <c r="D75" s="61"/>
      <c r="E75" s="2"/>
      <c r="F75" s="6"/>
      <c r="G75" s="5"/>
      <c r="H75" s="6"/>
      <c r="I75" s="5"/>
      <c r="J75" s="60" t="s">
        <v>12</v>
      </c>
      <c r="K75" s="62"/>
      <c r="L75" s="62"/>
      <c r="M75" s="61"/>
      <c r="N75" s="2"/>
      <c r="O75" s="6"/>
      <c r="P75" s="5"/>
      <c r="Q75" s="6"/>
      <c r="R75" s="5"/>
    </row>
    <row r="76" spans="1:18" s="31" customFormat="1" ht="12.75">
      <c r="A76" s="25" t="s">
        <v>46</v>
      </c>
      <c r="B76" s="26"/>
      <c r="C76" s="26"/>
      <c r="D76" s="27"/>
      <c r="E76" s="28">
        <v>200</v>
      </c>
      <c r="F76" s="29">
        <f>41.5+177.9</f>
        <v>219.4</v>
      </c>
      <c r="G76" s="30"/>
      <c r="H76" s="29">
        <v>0</v>
      </c>
      <c r="I76" s="30"/>
      <c r="J76" s="25" t="s">
        <v>46</v>
      </c>
      <c r="K76" s="26"/>
      <c r="L76" s="26"/>
      <c r="M76" s="27"/>
      <c r="N76" s="28">
        <v>200</v>
      </c>
      <c r="O76" s="29">
        <f>O77+O79</f>
        <v>114</v>
      </c>
      <c r="P76" s="30"/>
      <c r="Q76" s="46">
        <f aca="true" t="shared" si="2" ref="Q76:Q81">F76/2</f>
        <v>109.7</v>
      </c>
      <c r="R76" s="30"/>
    </row>
    <row r="77" spans="1:18" ht="12.75">
      <c r="A77" s="6" t="s">
        <v>47</v>
      </c>
      <c r="B77" s="7"/>
      <c r="C77" s="7"/>
      <c r="D77" s="5"/>
      <c r="E77" s="23">
        <v>210</v>
      </c>
      <c r="F77" s="24">
        <v>160</v>
      </c>
      <c r="G77" s="32"/>
      <c r="H77" s="24">
        <v>0</v>
      </c>
      <c r="I77" s="32"/>
      <c r="J77" s="6" t="s">
        <v>47</v>
      </c>
      <c r="K77" s="7"/>
      <c r="L77" s="7"/>
      <c r="M77" s="5"/>
      <c r="N77" s="23">
        <v>210</v>
      </c>
      <c r="O77" s="24">
        <v>71.2</v>
      </c>
      <c r="P77" s="32"/>
      <c r="Q77" s="52">
        <f t="shared" si="2"/>
        <v>80</v>
      </c>
      <c r="R77" s="32"/>
    </row>
    <row r="78" spans="1:18" ht="12.75">
      <c r="A78" s="25" t="s">
        <v>48</v>
      </c>
      <c r="B78" s="26"/>
      <c r="C78" s="26"/>
      <c r="D78" s="27"/>
      <c r="E78" s="23">
        <v>230</v>
      </c>
      <c r="F78" s="24">
        <v>0</v>
      </c>
      <c r="G78" s="32"/>
      <c r="H78" s="24">
        <v>0</v>
      </c>
      <c r="I78" s="32"/>
      <c r="J78" s="25" t="s">
        <v>48</v>
      </c>
      <c r="K78" s="26"/>
      <c r="L78" s="26"/>
      <c r="M78" s="27"/>
      <c r="N78" s="23">
        <v>230</v>
      </c>
      <c r="O78" s="24">
        <v>0</v>
      </c>
      <c r="P78" s="32"/>
      <c r="Q78" s="52">
        <f t="shared" si="2"/>
        <v>0</v>
      </c>
      <c r="R78" s="32"/>
    </row>
    <row r="79" spans="1:18" ht="12.75">
      <c r="A79" s="6" t="s">
        <v>49</v>
      </c>
      <c r="B79" s="7"/>
      <c r="C79" s="7"/>
      <c r="D79" s="5"/>
      <c r="E79" s="23">
        <v>300</v>
      </c>
      <c r="F79" s="24">
        <v>41.5</v>
      </c>
      <c r="G79" s="32"/>
      <c r="H79" s="24">
        <v>0</v>
      </c>
      <c r="I79" s="32"/>
      <c r="J79" s="6" t="s">
        <v>49</v>
      </c>
      <c r="K79" s="7"/>
      <c r="L79" s="7"/>
      <c r="M79" s="5"/>
      <c r="N79" s="23">
        <v>300</v>
      </c>
      <c r="O79" s="24">
        <v>42.8</v>
      </c>
      <c r="P79" s="32"/>
      <c r="Q79" s="52">
        <f t="shared" si="2"/>
        <v>20.75</v>
      </c>
      <c r="R79" s="32"/>
    </row>
    <row r="80" spans="1:18" ht="12.75">
      <c r="A80" s="6" t="s">
        <v>50</v>
      </c>
      <c r="B80" s="7"/>
      <c r="C80" s="7"/>
      <c r="D80" s="5"/>
      <c r="E80" s="23">
        <v>310</v>
      </c>
      <c r="F80" s="24">
        <v>41.5</v>
      </c>
      <c r="G80" s="32"/>
      <c r="H80" s="24">
        <v>0</v>
      </c>
      <c r="I80" s="32"/>
      <c r="J80" s="6" t="s">
        <v>50</v>
      </c>
      <c r="K80" s="7"/>
      <c r="L80" s="7"/>
      <c r="M80" s="5"/>
      <c r="N80" s="23">
        <v>310</v>
      </c>
      <c r="O80" s="24">
        <v>42.8</v>
      </c>
      <c r="P80" s="32"/>
      <c r="Q80" s="52">
        <f t="shared" si="2"/>
        <v>20.75</v>
      </c>
      <c r="R80" s="32"/>
    </row>
    <row r="81" spans="1:18" s="31" customFormat="1" ht="12.75">
      <c r="A81" s="41" t="s">
        <v>51</v>
      </c>
      <c r="B81" s="42"/>
      <c r="C81" s="42"/>
      <c r="D81" s="27"/>
      <c r="E81" s="28">
        <v>400</v>
      </c>
      <c r="F81" s="29">
        <f>F76-F80</f>
        <v>177.9</v>
      </c>
      <c r="G81" s="30"/>
      <c r="H81" s="29">
        <v>0</v>
      </c>
      <c r="I81" s="30"/>
      <c r="J81" s="41" t="s">
        <v>51</v>
      </c>
      <c r="K81" s="42"/>
      <c r="L81" s="42"/>
      <c r="M81" s="27"/>
      <c r="N81" s="28">
        <v>400</v>
      </c>
      <c r="O81" s="29">
        <v>100.345</v>
      </c>
      <c r="P81" s="30"/>
      <c r="Q81" s="46">
        <f t="shared" si="2"/>
        <v>88.95</v>
      </c>
      <c r="R81" s="30"/>
    </row>
    <row r="82" spans="1:18" ht="12.75">
      <c r="A82" s="6"/>
      <c r="B82" s="7"/>
      <c r="C82" s="7"/>
      <c r="D82" s="5"/>
      <c r="E82" s="23"/>
      <c r="F82" s="24"/>
      <c r="G82" s="32"/>
      <c r="H82" s="24"/>
      <c r="I82" s="32"/>
      <c r="J82" s="6"/>
      <c r="K82" s="7"/>
      <c r="L82" s="7"/>
      <c r="M82" s="5"/>
      <c r="N82" s="23"/>
      <c r="O82" s="24"/>
      <c r="P82" s="32"/>
      <c r="Q82" s="50"/>
      <c r="R82" s="32"/>
    </row>
    <row r="83" spans="1:18" ht="12.75">
      <c r="A83" s="6"/>
      <c r="B83" s="7"/>
      <c r="C83" s="7"/>
      <c r="D83" s="5"/>
      <c r="E83" s="23"/>
      <c r="F83" s="24"/>
      <c r="G83" s="32"/>
      <c r="H83" s="24"/>
      <c r="I83" s="32"/>
      <c r="J83" s="6"/>
      <c r="K83" s="7"/>
      <c r="L83" s="7"/>
      <c r="M83" s="5"/>
      <c r="N83" s="23"/>
      <c r="O83" s="24"/>
      <c r="P83" s="32"/>
      <c r="Q83" s="50"/>
      <c r="R83" s="32"/>
    </row>
    <row r="84" spans="1:18" ht="12.75">
      <c r="A84" s="66" t="s">
        <v>52</v>
      </c>
      <c r="B84" s="67"/>
      <c r="C84" s="67"/>
      <c r="D84" s="68"/>
      <c r="E84" s="47"/>
      <c r="F84" s="33"/>
      <c r="G84" s="34"/>
      <c r="H84" s="33"/>
      <c r="I84" s="34"/>
      <c r="J84" s="66" t="s">
        <v>52</v>
      </c>
      <c r="K84" s="67"/>
      <c r="L84" s="67"/>
      <c r="M84" s="68"/>
      <c r="N84" s="47"/>
      <c r="O84" s="33"/>
      <c r="P84" s="34"/>
      <c r="Q84" s="53"/>
      <c r="R84" s="34"/>
    </row>
    <row r="85" spans="1:18" ht="12.75">
      <c r="A85" s="19" t="s">
        <v>53</v>
      </c>
      <c r="B85" s="20"/>
      <c r="C85" s="20"/>
      <c r="D85" s="4"/>
      <c r="E85" s="9"/>
      <c r="F85" s="10"/>
      <c r="G85" s="11"/>
      <c r="H85" s="10"/>
      <c r="I85" s="11"/>
      <c r="J85" s="19" t="s">
        <v>53</v>
      </c>
      <c r="K85" s="20"/>
      <c r="L85" s="20"/>
      <c r="M85" s="4"/>
      <c r="N85" s="9"/>
      <c r="O85" s="10"/>
      <c r="P85" s="11"/>
      <c r="Q85" s="55"/>
      <c r="R85" s="11"/>
    </row>
    <row r="86" spans="1:18" s="31" customFormat="1" ht="12.75">
      <c r="A86" s="63" t="s">
        <v>54</v>
      </c>
      <c r="B86" s="64"/>
      <c r="C86" s="64"/>
      <c r="D86" s="65"/>
      <c r="E86" s="28">
        <v>500</v>
      </c>
      <c r="F86" s="46">
        <f>F87+F88+F89+F90+F91+F92+F93</f>
        <v>1721.8251800000003</v>
      </c>
      <c r="G86" s="30"/>
      <c r="H86" s="29">
        <v>0</v>
      </c>
      <c r="I86" s="30"/>
      <c r="J86" s="63" t="s">
        <v>54</v>
      </c>
      <c r="K86" s="64"/>
      <c r="L86" s="64"/>
      <c r="M86" s="65"/>
      <c r="N86" s="28">
        <v>500</v>
      </c>
      <c r="O86" s="46">
        <f>O87+O88+O89+O90+O91+O92+O93</f>
        <v>1068.27</v>
      </c>
      <c r="P86" s="30"/>
      <c r="Q86" s="46">
        <f aca="true" t="shared" si="3" ref="Q86:Q107">F86/2</f>
        <v>860.9125900000001</v>
      </c>
      <c r="R86" s="30"/>
    </row>
    <row r="87" spans="1:18" ht="12.75">
      <c r="A87" s="6" t="s">
        <v>22</v>
      </c>
      <c r="B87" s="7"/>
      <c r="C87" s="7"/>
      <c r="D87" s="5"/>
      <c r="E87" s="23">
        <v>510</v>
      </c>
      <c r="F87" s="50">
        <f>248.7-F95</f>
        <v>183.10198</v>
      </c>
      <c r="G87" s="32"/>
      <c r="H87" s="24">
        <v>0</v>
      </c>
      <c r="I87" s="32"/>
      <c r="J87" s="6" t="s">
        <v>22</v>
      </c>
      <c r="K87" s="7"/>
      <c r="L87" s="7"/>
      <c r="M87" s="5"/>
      <c r="N87" s="23">
        <v>510</v>
      </c>
      <c r="O87" s="50">
        <v>100.75</v>
      </c>
      <c r="P87" s="32"/>
      <c r="Q87" s="52">
        <f t="shared" si="3"/>
        <v>91.55099</v>
      </c>
      <c r="R87" s="32"/>
    </row>
    <row r="88" spans="1:18" ht="12.75">
      <c r="A88" s="6" t="s">
        <v>23</v>
      </c>
      <c r="B88" s="7"/>
      <c r="C88" s="7"/>
      <c r="D88" s="5"/>
      <c r="E88" s="23">
        <v>520</v>
      </c>
      <c r="F88" s="24">
        <v>0</v>
      </c>
      <c r="G88" s="32"/>
      <c r="H88" s="24">
        <v>0</v>
      </c>
      <c r="I88" s="32"/>
      <c r="J88" s="6" t="s">
        <v>23</v>
      </c>
      <c r="K88" s="7"/>
      <c r="L88" s="7"/>
      <c r="M88" s="5"/>
      <c r="N88" s="23">
        <v>520</v>
      </c>
      <c r="O88" s="24">
        <v>0</v>
      </c>
      <c r="P88" s="32"/>
      <c r="Q88" s="52">
        <f t="shared" si="3"/>
        <v>0</v>
      </c>
      <c r="R88" s="32"/>
    </row>
    <row r="89" spans="1:18" ht="12.75">
      <c r="A89" s="6" t="s">
        <v>24</v>
      </c>
      <c r="B89" s="7"/>
      <c r="C89" s="7"/>
      <c r="D89" s="5"/>
      <c r="E89" s="23">
        <v>521</v>
      </c>
      <c r="F89" s="24">
        <v>92.6</v>
      </c>
      <c r="G89" s="32"/>
      <c r="H89" s="24">
        <v>0</v>
      </c>
      <c r="I89" s="32"/>
      <c r="J89" s="6" t="s">
        <v>24</v>
      </c>
      <c r="K89" s="7"/>
      <c r="L89" s="7"/>
      <c r="M89" s="5"/>
      <c r="N89" s="23">
        <v>521</v>
      </c>
      <c r="O89" s="24">
        <v>51.6</v>
      </c>
      <c r="P89" s="32"/>
      <c r="Q89" s="52">
        <f t="shared" si="3"/>
        <v>46.3</v>
      </c>
      <c r="R89" s="32"/>
    </row>
    <row r="90" spans="1:18" ht="12.75">
      <c r="A90" s="6" t="s">
        <v>25</v>
      </c>
      <c r="B90" s="7"/>
      <c r="C90" s="7"/>
      <c r="D90" s="5"/>
      <c r="E90" s="23">
        <v>530</v>
      </c>
      <c r="F90" s="24">
        <v>78.7</v>
      </c>
      <c r="G90" s="32"/>
      <c r="H90" s="24">
        <v>0</v>
      </c>
      <c r="I90" s="32"/>
      <c r="J90" s="6" t="s">
        <v>25</v>
      </c>
      <c r="K90" s="7"/>
      <c r="L90" s="7"/>
      <c r="M90" s="5"/>
      <c r="N90" s="23">
        <v>530</v>
      </c>
      <c r="O90" s="24">
        <v>50.9</v>
      </c>
      <c r="P90" s="32"/>
      <c r="Q90" s="52">
        <f t="shared" si="3"/>
        <v>39.35</v>
      </c>
      <c r="R90" s="32"/>
    </row>
    <row r="91" spans="1:18" ht="12.75">
      <c r="A91" s="6" t="s">
        <v>26</v>
      </c>
      <c r="B91" s="7"/>
      <c r="C91" s="7"/>
      <c r="D91" s="5"/>
      <c r="E91" s="23">
        <v>531</v>
      </c>
      <c r="F91" s="24">
        <v>0</v>
      </c>
      <c r="G91" s="32"/>
      <c r="H91" s="24">
        <v>0</v>
      </c>
      <c r="I91" s="32"/>
      <c r="J91" s="6" t="s">
        <v>26</v>
      </c>
      <c r="K91" s="7"/>
      <c r="L91" s="7"/>
      <c r="M91" s="5"/>
      <c r="N91" s="23">
        <v>531</v>
      </c>
      <c r="O91" s="24">
        <v>0</v>
      </c>
      <c r="P91" s="32"/>
      <c r="Q91" s="52">
        <f t="shared" si="3"/>
        <v>0</v>
      </c>
      <c r="R91" s="32"/>
    </row>
    <row r="92" spans="1:18" ht="12.75">
      <c r="A92" s="6" t="s">
        <v>27</v>
      </c>
      <c r="B92" s="7"/>
      <c r="C92" s="7"/>
      <c r="D92" s="5"/>
      <c r="E92" s="23">
        <v>540</v>
      </c>
      <c r="F92" s="24">
        <f>1841.2-F100-326.1</f>
        <v>1195.3000000000002</v>
      </c>
      <c r="G92" s="32"/>
      <c r="H92" s="24">
        <v>0</v>
      </c>
      <c r="I92" s="32"/>
      <c r="J92" s="6" t="s">
        <v>27</v>
      </c>
      <c r="K92" s="7"/>
      <c r="L92" s="7"/>
      <c r="M92" s="5"/>
      <c r="N92" s="23">
        <v>540</v>
      </c>
      <c r="O92" s="24">
        <v>756.12</v>
      </c>
      <c r="P92" s="32"/>
      <c r="Q92" s="52">
        <f t="shared" si="3"/>
        <v>597.6500000000001</v>
      </c>
      <c r="R92" s="32"/>
    </row>
    <row r="93" spans="1:18" ht="12.75">
      <c r="A93" s="6" t="s">
        <v>28</v>
      </c>
      <c r="B93" s="7"/>
      <c r="C93" s="7"/>
      <c r="D93" s="5"/>
      <c r="E93" s="23">
        <v>550</v>
      </c>
      <c r="F93" s="50">
        <f>F92*14.4%</f>
        <v>172.12320000000005</v>
      </c>
      <c r="G93" s="32"/>
      <c r="H93" s="24">
        <v>0</v>
      </c>
      <c r="I93" s="32"/>
      <c r="J93" s="6" t="s">
        <v>28</v>
      </c>
      <c r="K93" s="7"/>
      <c r="L93" s="7"/>
      <c r="M93" s="5"/>
      <c r="N93" s="23">
        <v>550</v>
      </c>
      <c r="O93" s="50">
        <f>135.2-26.3</f>
        <v>108.89999999999999</v>
      </c>
      <c r="P93" s="32"/>
      <c r="Q93" s="52">
        <f t="shared" si="3"/>
        <v>86.06160000000003</v>
      </c>
      <c r="R93" s="32"/>
    </row>
    <row r="94" spans="1:18" s="31" customFormat="1" ht="12.75">
      <c r="A94" s="25" t="s">
        <v>60</v>
      </c>
      <c r="B94" s="26"/>
      <c r="C94" s="26"/>
      <c r="D94" s="27"/>
      <c r="E94" s="28">
        <v>600</v>
      </c>
      <c r="F94" s="46">
        <f>F95+F96+F97+F98+F99+F100+F101</f>
        <v>431.44921999999997</v>
      </c>
      <c r="G94" s="30"/>
      <c r="H94" s="29">
        <v>0</v>
      </c>
      <c r="I94" s="30"/>
      <c r="J94" s="25" t="s">
        <v>60</v>
      </c>
      <c r="K94" s="26"/>
      <c r="L94" s="26"/>
      <c r="M94" s="27"/>
      <c r="N94" s="28">
        <v>600</v>
      </c>
      <c r="O94" s="46">
        <f>O95+O96+O97+O98+O99+O100+O101</f>
        <v>242.35</v>
      </c>
      <c r="P94" s="30"/>
      <c r="Q94" s="46">
        <f t="shared" si="3"/>
        <v>215.72460999999998</v>
      </c>
      <c r="R94" s="30"/>
    </row>
    <row r="95" spans="1:18" ht="12.75">
      <c r="A95" s="6" t="s">
        <v>55</v>
      </c>
      <c r="B95" s="7"/>
      <c r="C95" s="7"/>
      <c r="D95" s="5"/>
      <c r="E95" s="23">
        <v>610</v>
      </c>
      <c r="F95" s="50">
        <f>18.121*3.62</f>
        <v>65.59801999999999</v>
      </c>
      <c r="G95" s="32"/>
      <c r="H95" s="24">
        <v>0</v>
      </c>
      <c r="I95" s="32"/>
      <c r="J95" s="6" t="s">
        <v>55</v>
      </c>
      <c r="K95" s="7"/>
      <c r="L95" s="7"/>
      <c r="M95" s="5"/>
      <c r="N95" s="23">
        <v>610</v>
      </c>
      <c r="O95" s="50">
        <v>31.55</v>
      </c>
      <c r="P95" s="32"/>
      <c r="Q95" s="52">
        <f t="shared" si="3"/>
        <v>32.799009999999996</v>
      </c>
      <c r="R95" s="32"/>
    </row>
    <row r="96" spans="1:18" ht="12.75">
      <c r="A96" s="6" t="s">
        <v>23</v>
      </c>
      <c r="B96" s="7"/>
      <c r="C96" s="7"/>
      <c r="D96" s="5"/>
      <c r="E96" s="23">
        <v>620</v>
      </c>
      <c r="F96" s="24">
        <v>0</v>
      </c>
      <c r="G96" s="32"/>
      <c r="H96" s="24">
        <v>0</v>
      </c>
      <c r="I96" s="32"/>
      <c r="J96" s="6" t="s">
        <v>23</v>
      </c>
      <c r="K96" s="7"/>
      <c r="L96" s="7"/>
      <c r="M96" s="5"/>
      <c r="N96" s="23">
        <v>620</v>
      </c>
      <c r="O96" s="24">
        <v>0</v>
      </c>
      <c r="P96" s="32"/>
      <c r="Q96" s="52">
        <f t="shared" si="3"/>
        <v>0</v>
      </c>
      <c r="R96" s="32"/>
    </row>
    <row r="97" spans="1:18" ht="12.75">
      <c r="A97" s="6" t="s">
        <v>24</v>
      </c>
      <c r="B97" s="7"/>
      <c r="C97" s="7"/>
      <c r="D97" s="5"/>
      <c r="E97" s="23">
        <v>630</v>
      </c>
      <c r="F97" s="24">
        <v>0</v>
      </c>
      <c r="G97" s="32"/>
      <c r="H97" s="24">
        <v>0</v>
      </c>
      <c r="I97" s="32"/>
      <c r="J97" s="6" t="s">
        <v>24</v>
      </c>
      <c r="K97" s="7"/>
      <c r="L97" s="7"/>
      <c r="M97" s="5"/>
      <c r="N97" s="23">
        <v>630</v>
      </c>
      <c r="O97" s="24">
        <v>0</v>
      </c>
      <c r="P97" s="32"/>
      <c r="Q97" s="52">
        <f t="shared" si="3"/>
        <v>0</v>
      </c>
      <c r="R97" s="32"/>
    </row>
    <row r="98" spans="1:18" ht="12.75">
      <c r="A98" s="6" t="s">
        <v>25</v>
      </c>
      <c r="B98" s="7"/>
      <c r="C98" s="7"/>
      <c r="D98" s="5"/>
      <c r="E98" s="23">
        <v>640</v>
      </c>
      <c r="F98" s="24">
        <v>0</v>
      </c>
      <c r="G98" s="32"/>
      <c r="H98" s="24">
        <v>0</v>
      </c>
      <c r="I98" s="32"/>
      <c r="J98" s="6" t="s">
        <v>25</v>
      </c>
      <c r="K98" s="7"/>
      <c r="L98" s="7"/>
      <c r="M98" s="5"/>
      <c r="N98" s="23">
        <v>640</v>
      </c>
      <c r="O98" s="24">
        <v>0</v>
      </c>
      <c r="P98" s="32"/>
      <c r="Q98" s="52">
        <f t="shared" si="3"/>
        <v>0</v>
      </c>
      <c r="R98" s="32"/>
    </row>
    <row r="99" spans="1:18" ht="12.75">
      <c r="A99" s="6" t="s">
        <v>26</v>
      </c>
      <c r="B99" s="7"/>
      <c r="C99" s="7"/>
      <c r="D99" s="5"/>
      <c r="E99" s="23">
        <v>641</v>
      </c>
      <c r="F99" s="24">
        <v>0</v>
      </c>
      <c r="G99" s="32"/>
      <c r="H99" s="24">
        <v>0</v>
      </c>
      <c r="I99" s="32"/>
      <c r="J99" s="6" t="s">
        <v>26</v>
      </c>
      <c r="K99" s="7"/>
      <c r="L99" s="7"/>
      <c r="M99" s="5"/>
      <c r="N99" s="23">
        <v>641</v>
      </c>
      <c r="O99" s="24">
        <v>0</v>
      </c>
      <c r="P99" s="32"/>
      <c r="Q99" s="52">
        <f t="shared" si="3"/>
        <v>0</v>
      </c>
      <c r="R99" s="32"/>
    </row>
    <row r="100" spans="1:18" ht="12.75">
      <c r="A100" s="6" t="s">
        <v>27</v>
      </c>
      <c r="B100" s="7"/>
      <c r="C100" s="7"/>
      <c r="D100" s="5"/>
      <c r="E100" s="23">
        <v>650</v>
      </c>
      <c r="F100" s="24">
        <v>319.8</v>
      </c>
      <c r="G100" s="32"/>
      <c r="H100" s="24">
        <v>0</v>
      </c>
      <c r="I100" s="32"/>
      <c r="J100" s="6" t="s">
        <v>27</v>
      </c>
      <c r="K100" s="7"/>
      <c r="L100" s="7"/>
      <c r="M100" s="5"/>
      <c r="N100" s="23">
        <v>650</v>
      </c>
      <c r="O100" s="24">
        <v>192.1</v>
      </c>
      <c r="P100" s="32"/>
      <c r="Q100" s="52">
        <f t="shared" si="3"/>
        <v>159.9</v>
      </c>
      <c r="R100" s="32"/>
    </row>
    <row r="101" spans="1:18" ht="12.75">
      <c r="A101" s="6" t="s">
        <v>28</v>
      </c>
      <c r="B101" s="7"/>
      <c r="C101" s="7"/>
      <c r="D101" s="5"/>
      <c r="E101" s="23">
        <v>660</v>
      </c>
      <c r="F101" s="50">
        <f>F100*14.4%</f>
        <v>46.05120000000001</v>
      </c>
      <c r="G101" s="32"/>
      <c r="H101" s="24">
        <v>0</v>
      </c>
      <c r="I101" s="32"/>
      <c r="J101" s="6" t="s">
        <v>28</v>
      </c>
      <c r="K101" s="7"/>
      <c r="L101" s="7"/>
      <c r="M101" s="5"/>
      <c r="N101" s="23">
        <v>660</v>
      </c>
      <c r="O101" s="50">
        <v>18.7</v>
      </c>
      <c r="P101" s="32"/>
      <c r="Q101" s="52">
        <f t="shared" si="3"/>
        <v>23.025600000000004</v>
      </c>
      <c r="R101" s="32"/>
    </row>
    <row r="102" spans="1:18" s="31" customFormat="1" ht="12.75">
      <c r="A102" s="25" t="s">
        <v>59</v>
      </c>
      <c r="B102" s="26"/>
      <c r="C102" s="26"/>
      <c r="D102" s="27"/>
      <c r="E102" s="28">
        <v>670</v>
      </c>
      <c r="F102" s="29">
        <f>326.1+46.9+77.5+185.8+1.7</f>
        <v>638</v>
      </c>
      <c r="G102" s="30"/>
      <c r="H102" s="29">
        <v>0</v>
      </c>
      <c r="I102" s="30"/>
      <c r="J102" s="25" t="s">
        <v>59</v>
      </c>
      <c r="K102" s="26"/>
      <c r="L102" s="26"/>
      <c r="M102" s="27"/>
      <c r="N102" s="28">
        <v>670</v>
      </c>
      <c r="O102" s="29">
        <f>182.789+26.3+98.7+36.2</f>
        <v>343.989</v>
      </c>
      <c r="P102" s="30"/>
      <c r="Q102" s="46">
        <f t="shared" si="3"/>
        <v>319</v>
      </c>
      <c r="R102" s="30"/>
    </row>
    <row r="103" spans="1:18" ht="12.75">
      <c r="A103" s="25" t="s">
        <v>56</v>
      </c>
      <c r="B103" s="7"/>
      <c r="C103" s="7"/>
      <c r="D103" s="5"/>
      <c r="E103" s="28">
        <v>700</v>
      </c>
      <c r="F103" s="29">
        <v>0</v>
      </c>
      <c r="G103" s="30"/>
      <c r="H103" s="29">
        <v>0</v>
      </c>
      <c r="I103" s="30"/>
      <c r="J103" s="25" t="s">
        <v>56</v>
      </c>
      <c r="K103" s="7"/>
      <c r="L103" s="7"/>
      <c r="M103" s="5"/>
      <c r="N103" s="28">
        <v>700</v>
      </c>
      <c r="O103" s="29">
        <v>0</v>
      </c>
      <c r="P103" s="30"/>
      <c r="Q103" s="46">
        <f t="shared" si="3"/>
        <v>0</v>
      </c>
      <c r="R103" s="30"/>
    </row>
    <row r="104" spans="1:18" ht="12.75">
      <c r="A104" s="25" t="s">
        <v>32</v>
      </c>
      <c r="B104" s="26"/>
      <c r="C104" s="26"/>
      <c r="D104" s="27"/>
      <c r="E104" s="28">
        <v>800</v>
      </c>
      <c r="F104" s="29">
        <v>0</v>
      </c>
      <c r="G104" s="30"/>
      <c r="H104" s="29">
        <v>0</v>
      </c>
      <c r="I104" s="30"/>
      <c r="J104" s="25" t="s">
        <v>32</v>
      </c>
      <c r="K104" s="26"/>
      <c r="L104" s="26"/>
      <c r="M104" s="27"/>
      <c r="N104" s="28">
        <v>800</v>
      </c>
      <c r="O104" s="29">
        <v>0</v>
      </c>
      <c r="P104" s="30"/>
      <c r="Q104" s="46">
        <f t="shared" si="3"/>
        <v>0</v>
      </c>
      <c r="R104" s="30"/>
    </row>
    <row r="105" spans="1:18" ht="12.75">
      <c r="A105" s="25" t="s">
        <v>57</v>
      </c>
      <c r="B105" s="7"/>
      <c r="C105" s="7"/>
      <c r="D105" s="5"/>
      <c r="E105" s="28">
        <v>900</v>
      </c>
      <c r="F105" s="29">
        <v>0</v>
      </c>
      <c r="G105" s="30"/>
      <c r="H105" s="29">
        <v>0</v>
      </c>
      <c r="I105" s="30"/>
      <c r="J105" s="25" t="s">
        <v>57</v>
      </c>
      <c r="K105" s="7"/>
      <c r="L105" s="7"/>
      <c r="M105" s="5"/>
      <c r="N105" s="28">
        <v>900</v>
      </c>
      <c r="O105" s="29">
        <v>0</v>
      </c>
      <c r="P105" s="30"/>
      <c r="Q105" s="46">
        <f t="shared" si="3"/>
        <v>0</v>
      </c>
      <c r="R105" s="30"/>
    </row>
    <row r="106" spans="1:18" s="31" customFormat="1" ht="12.75">
      <c r="A106" s="25" t="s">
        <v>33</v>
      </c>
      <c r="B106" s="26"/>
      <c r="C106" s="26"/>
      <c r="D106" s="27"/>
      <c r="E106" s="28">
        <v>1000</v>
      </c>
      <c r="F106" s="29">
        <f>124.2+2.1+203.7+605.5</f>
        <v>935.5</v>
      </c>
      <c r="G106" s="30"/>
      <c r="H106" s="29">
        <v>0</v>
      </c>
      <c r="I106" s="30"/>
      <c r="J106" s="25" t="s">
        <v>33</v>
      </c>
      <c r="K106" s="26"/>
      <c r="L106" s="26"/>
      <c r="M106" s="27"/>
      <c r="N106" s="28">
        <v>1000</v>
      </c>
      <c r="O106" s="29">
        <v>440</v>
      </c>
      <c r="P106" s="30"/>
      <c r="Q106" s="46">
        <f t="shared" si="3"/>
        <v>467.75</v>
      </c>
      <c r="R106" s="30"/>
    </row>
    <row r="107" spans="1:18" ht="12.75">
      <c r="A107" s="36" t="s">
        <v>34</v>
      </c>
      <c r="B107" s="37"/>
      <c r="C107" s="37"/>
      <c r="D107" s="38"/>
      <c r="E107" s="49">
        <v>1100</v>
      </c>
      <c r="F107" s="51">
        <f>F106+F102+F94+F86-5.67</f>
        <v>3721.1044</v>
      </c>
      <c r="G107" s="45"/>
      <c r="H107" s="44">
        <v>0</v>
      </c>
      <c r="I107" s="45"/>
      <c r="J107" s="36" t="s">
        <v>34</v>
      </c>
      <c r="K107" s="37"/>
      <c r="L107" s="37"/>
      <c r="M107" s="38"/>
      <c r="N107" s="49">
        <v>1100</v>
      </c>
      <c r="O107" s="51">
        <f>O106+O102+O94+O86+85.69</f>
        <v>2180.299</v>
      </c>
      <c r="P107" s="45"/>
      <c r="Q107" s="46">
        <f t="shared" si="3"/>
        <v>1860.5522</v>
      </c>
      <c r="R107" s="45"/>
    </row>
    <row r="108" spans="1:18" ht="12.75">
      <c r="A108" s="6" t="s">
        <v>35</v>
      </c>
      <c r="B108" s="7"/>
      <c r="C108" s="7"/>
      <c r="D108" s="5"/>
      <c r="E108" s="23">
        <v>1200</v>
      </c>
      <c r="F108" s="50">
        <f>F107/F76</f>
        <v>16.96036645396536</v>
      </c>
      <c r="G108" s="32"/>
      <c r="H108" s="24">
        <v>0</v>
      </c>
      <c r="I108" s="32"/>
      <c r="J108" s="6" t="s">
        <v>66</v>
      </c>
      <c r="K108" s="7"/>
      <c r="L108" s="7"/>
      <c r="M108" s="5"/>
      <c r="N108" s="23">
        <v>1200</v>
      </c>
      <c r="O108" s="50">
        <v>19.13</v>
      </c>
      <c r="P108" s="32"/>
      <c r="Q108" s="50">
        <v>16.96</v>
      </c>
      <c r="R108" s="32"/>
    </row>
    <row r="109" spans="1:18" ht="12.75">
      <c r="A109" s="6" t="s">
        <v>36</v>
      </c>
      <c r="B109" s="7"/>
      <c r="C109" s="7"/>
      <c r="D109" s="5"/>
      <c r="E109" s="23">
        <v>1300</v>
      </c>
      <c r="F109" s="24">
        <v>14.97</v>
      </c>
      <c r="G109" s="32"/>
      <c r="H109" s="24">
        <v>0</v>
      </c>
      <c r="I109" s="32"/>
      <c r="J109" s="6" t="s">
        <v>67</v>
      </c>
      <c r="K109" s="7"/>
      <c r="L109" s="7"/>
      <c r="M109" s="5"/>
      <c r="N109" s="23">
        <v>1300</v>
      </c>
      <c r="O109" s="24">
        <v>14.97</v>
      </c>
      <c r="P109" s="32"/>
      <c r="Q109" s="50">
        <v>14.97</v>
      </c>
      <c r="R109" s="32"/>
    </row>
    <row r="110" spans="1:18" ht="12.75">
      <c r="A110" s="6" t="s">
        <v>37</v>
      </c>
      <c r="B110" s="7"/>
      <c r="C110" s="7"/>
      <c r="D110" s="5"/>
      <c r="E110" s="23">
        <v>1350</v>
      </c>
      <c r="F110" s="24">
        <v>11.07</v>
      </c>
      <c r="G110" s="32"/>
      <c r="H110" s="24">
        <v>0</v>
      </c>
      <c r="I110" s="32"/>
      <c r="J110" s="6" t="s">
        <v>37</v>
      </c>
      <c r="K110" s="7"/>
      <c r="L110" s="7"/>
      <c r="M110" s="5"/>
      <c r="N110" s="23">
        <v>1350</v>
      </c>
      <c r="O110" s="24">
        <v>14.94</v>
      </c>
      <c r="P110" s="32"/>
      <c r="Q110" s="50">
        <v>11.07</v>
      </c>
      <c r="R110" s="32"/>
    </row>
    <row r="111" spans="1:18" ht="12.75">
      <c r="A111" s="25" t="s">
        <v>38</v>
      </c>
      <c r="B111" s="26"/>
      <c r="C111" s="26"/>
      <c r="D111" s="27"/>
      <c r="E111" s="28">
        <v>1400</v>
      </c>
      <c r="F111" s="29">
        <v>3915.2</v>
      </c>
      <c r="G111" s="30"/>
      <c r="H111" s="29">
        <v>0</v>
      </c>
      <c r="I111" s="30"/>
      <c r="J111" s="25" t="s">
        <v>38</v>
      </c>
      <c r="K111" s="26"/>
      <c r="L111" s="26"/>
      <c r="M111" s="27"/>
      <c r="N111" s="28">
        <v>1400</v>
      </c>
      <c r="O111" s="29">
        <v>2243.2</v>
      </c>
      <c r="P111" s="30"/>
      <c r="Q111" s="46">
        <f>F111/2</f>
        <v>1957.6</v>
      </c>
      <c r="R111" s="30"/>
    </row>
    <row r="112" spans="1:18" ht="12.75">
      <c r="A112" s="6" t="s">
        <v>39</v>
      </c>
      <c r="B112" s="7"/>
      <c r="C112" s="7"/>
      <c r="D112" s="5"/>
      <c r="E112" s="23">
        <v>1410</v>
      </c>
      <c r="F112" s="29">
        <f>1579+229.8</f>
        <v>1808.8</v>
      </c>
      <c r="G112" s="32"/>
      <c r="H112" s="24">
        <v>0</v>
      </c>
      <c r="I112" s="32"/>
      <c r="J112" s="6" t="s">
        <v>39</v>
      </c>
      <c r="K112" s="7"/>
      <c r="L112" s="7"/>
      <c r="M112" s="5"/>
      <c r="N112" s="23">
        <v>1410</v>
      </c>
      <c r="O112" s="29">
        <v>1064.3</v>
      </c>
      <c r="P112" s="32"/>
      <c r="Q112" s="46">
        <f>F112/2</f>
        <v>904.4</v>
      </c>
      <c r="R112" s="32"/>
    </row>
    <row r="113" spans="1:18" ht="12.75">
      <c r="A113" s="6"/>
      <c r="B113" s="7"/>
      <c r="C113" s="7"/>
      <c r="D113" s="5"/>
      <c r="E113" s="2"/>
      <c r="F113" s="6"/>
      <c r="G113" s="5"/>
      <c r="H113" s="6"/>
      <c r="I113" s="5"/>
      <c r="J113" s="6"/>
      <c r="K113" s="7"/>
      <c r="L113" s="7"/>
      <c r="M113" s="5"/>
      <c r="N113" s="2"/>
      <c r="O113" s="6"/>
      <c r="P113" s="5"/>
      <c r="Q113" s="56"/>
      <c r="R113" s="5"/>
    </row>
    <row r="114" spans="1:18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12.75">
      <c r="A116" s="8"/>
      <c r="B116" s="8"/>
      <c r="C116" s="8"/>
      <c r="D116" s="40" t="s">
        <v>40</v>
      </c>
      <c r="E116" s="40"/>
      <c r="F116" s="40"/>
      <c r="G116" s="40"/>
      <c r="H116" s="40"/>
      <c r="I116" s="40"/>
      <c r="J116" s="8"/>
      <c r="K116" s="8"/>
      <c r="L116" s="8"/>
      <c r="M116" s="40" t="s">
        <v>40</v>
      </c>
      <c r="N116" s="40"/>
      <c r="O116" s="40"/>
      <c r="P116" s="40"/>
      <c r="Q116" s="40"/>
      <c r="R116" s="40"/>
    </row>
    <row r="117" spans="1:18" ht="12.75">
      <c r="A117" s="8"/>
      <c r="B117" s="8"/>
      <c r="C117" s="8"/>
      <c r="E117" s="40"/>
      <c r="F117" s="40"/>
      <c r="G117" s="40"/>
      <c r="H117" s="40"/>
      <c r="I117" s="40"/>
      <c r="J117" s="8"/>
      <c r="K117" s="8"/>
      <c r="L117" s="8"/>
      <c r="N117" s="40"/>
      <c r="O117" s="40"/>
      <c r="P117" s="40"/>
      <c r="Q117" s="40"/>
      <c r="R117" s="40"/>
    </row>
    <row r="118" spans="1:18" ht="12.75">
      <c r="A118" s="8"/>
      <c r="B118" s="8"/>
      <c r="C118" s="8"/>
      <c r="D118" s="40" t="s">
        <v>41</v>
      </c>
      <c r="E118" s="8"/>
      <c r="F118" s="8"/>
      <c r="G118" s="8"/>
      <c r="H118" s="8"/>
      <c r="I118" s="8"/>
      <c r="J118" s="8"/>
      <c r="K118" s="8"/>
      <c r="L118" s="8"/>
      <c r="M118" s="40" t="s">
        <v>41</v>
      </c>
      <c r="N118" s="8"/>
      <c r="O118" s="8"/>
      <c r="P118" s="8"/>
      <c r="Q118" s="8"/>
      <c r="R118" s="8"/>
    </row>
    <row r="119" spans="1:18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9" ht="12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8"/>
      <c r="E133" s="8"/>
      <c r="F133" s="8"/>
      <c r="G133" s="8"/>
      <c r="H133" s="8"/>
      <c r="I133" s="8"/>
    </row>
    <row r="134" ht="12.75">
      <c r="H134" s="8"/>
    </row>
  </sheetData>
  <mergeCells count="30">
    <mergeCell ref="J75:M75"/>
    <mergeCell ref="J84:M84"/>
    <mergeCell ref="J86:M86"/>
    <mergeCell ref="J72:M72"/>
    <mergeCell ref="J74:M74"/>
    <mergeCell ref="O74:P74"/>
    <mergeCell ref="Q74:R74"/>
    <mergeCell ref="J11:M11"/>
    <mergeCell ref="J17:L17"/>
    <mergeCell ref="J20:M20"/>
    <mergeCell ref="J22:M22"/>
    <mergeCell ref="J8:M8"/>
    <mergeCell ref="J10:M10"/>
    <mergeCell ref="O10:P10"/>
    <mergeCell ref="Q10:R10"/>
    <mergeCell ref="A75:D75"/>
    <mergeCell ref="A84:D84"/>
    <mergeCell ref="A86:D86"/>
    <mergeCell ref="A72:D72"/>
    <mergeCell ref="A74:D74"/>
    <mergeCell ref="A8:D8"/>
    <mergeCell ref="F10:G10"/>
    <mergeCell ref="F74:G74"/>
    <mergeCell ref="H74:I74"/>
    <mergeCell ref="A17:C17"/>
    <mergeCell ref="A22:D22"/>
    <mergeCell ref="H10:I10"/>
    <mergeCell ref="A10:D10"/>
    <mergeCell ref="A11:D11"/>
    <mergeCell ref="A20:D2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2010-08-04T06:10:39Z</cp:lastPrinted>
  <dcterms:created xsi:type="dcterms:W3CDTF">1996-10-08T23:32:33Z</dcterms:created>
  <dcterms:modified xsi:type="dcterms:W3CDTF">2010-08-04T06:10:43Z</dcterms:modified>
  <cp:category/>
  <cp:version/>
  <cp:contentType/>
  <cp:contentStatus/>
</cp:coreProperties>
</file>